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68" activeTab="0"/>
  </bookViews>
  <sheets>
    <sheet name="2 зони (село)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<sst xmlns="http://schemas.openxmlformats.org/spreadsheetml/2006/main" count="20" uniqueCount="17">
  <si>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Розрахунок орієнтовної вартості електричної енергії за умови використання двозонних тарифів, населенням яке проживає в сільській місцевості</t>
  </si>
  <si>
    <t>Вихідні дані:</t>
  </si>
  <si>
    <t>Споживання за періодами часу:</t>
  </si>
  <si>
    <t>Ніч</t>
  </si>
  <si>
    <t>День</t>
  </si>
  <si>
    <t>Загальне споживання електроенергії на місяць:</t>
  </si>
  <si>
    <t>Обсяг електричної енергії спожитої за блоками:</t>
  </si>
  <si>
    <t>І блок</t>
  </si>
  <si>
    <t>ІІ блок</t>
  </si>
  <si>
    <t>ІІІ блок</t>
  </si>
  <si>
    <t xml:space="preserve">Нічний зонний коефіцієнт </t>
  </si>
  <si>
    <t xml:space="preserve">Денний зонний коефіцієнт </t>
  </si>
  <si>
    <t>Тарифи на електрич енергію:</t>
  </si>
  <si>
    <t>Розрахунок:</t>
  </si>
  <si>
    <t>1) Розрахуємо коефіцієнт, який характеризує здешевлення вартості електричної енергії:</t>
  </si>
  <si>
    <t>грн</t>
  </si>
  <si>
    <t>5) Розрахуємо кінцеву суму до сплати: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</si>
</sst>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Times New Roman"/>
      <family val="1"/>
    </font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4"/>
      <color indexed="17"/>
      <name val="Verdana"/>
      <family val="2"/>
    </font>
    <font>
      <sz val="14"/>
      <color indexed="20"/>
      <name val="Verdana"/>
      <family val="2"/>
    </font>
    <font>
      <sz val="14"/>
      <color indexed="60"/>
      <name val="Verdana"/>
      <family val="2"/>
    </font>
    <font>
      <sz val="14"/>
      <color indexed="62"/>
      <name val="Verdana"/>
      <family val="2"/>
    </font>
    <font>
      <b/>
      <sz val="14"/>
      <color indexed="63"/>
      <name val="Verdana"/>
      <family val="2"/>
    </font>
    <font>
      <b/>
      <sz val="14"/>
      <color indexed="52"/>
      <name val="Verdana"/>
      <family val="2"/>
    </font>
    <font>
      <sz val="14"/>
      <color indexed="52"/>
      <name val="Verdana"/>
      <family val="2"/>
    </font>
    <font>
      <b/>
      <sz val="14"/>
      <color indexed="9"/>
      <name val="Verdana"/>
      <family val="2"/>
    </font>
    <font>
      <sz val="14"/>
      <color indexed="10"/>
      <name val="Verdana"/>
      <family val="2"/>
    </font>
    <font>
      <i/>
      <sz val="14"/>
      <color indexed="23"/>
      <name val="Verdana"/>
      <family val="2"/>
    </font>
    <font>
      <b/>
      <sz val="14"/>
      <color indexed="8"/>
      <name val="Verdana"/>
      <family val="2"/>
    </font>
    <font>
      <sz val="14"/>
      <color indexed="9"/>
      <name val="Verdana"/>
      <family val="2"/>
    </font>
    <font>
      <sz val="14"/>
      <color indexed="8"/>
      <name val="Verdana"/>
      <family val="2"/>
    </font>
    <font>
      <sz val="14"/>
      <color theme="1"/>
      <name val="Verdana"/>
      <family val="2"/>
    </font>
    <font>
      <sz val="14"/>
      <color theme="0"/>
      <name val="Verdana"/>
      <family val="2"/>
    </font>
    <font>
      <sz val="14"/>
      <color rgb="FF3F3F76"/>
      <name val="Verdana"/>
      <family val="2"/>
    </font>
    <font>
      <b/>
      <sz val="14"/>
      <color rgb="FF3F3F3F"/>
      <name val="Verdana"/>
      <family val="2"/>
    </font>
    <font>
      <b/>
      <sz val="14"/>
      <color rgb="FFFA7D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4"/>
      <color theme="1"/>
      <name val="Verdana"/>
      <family val="2"/>
    </font>
    <font>
      <b/>
      <sz val="14"/>
      <color theme="0"/>
      <name val="Verdana"/>
      <family val="2"/>
    </font>
    <font>
      <b/>
      <sz val="18"/>
      <color theme="3"/>
      <name val="Cambria"/>
      <family val="2"/>
    </font>
    <font>
      <sz val="14"/>
      <color rgb="FF9C6500"/>
      <name val="Verdana"/>
      <family val="2"/>
    </font>
    <font>
      <sz val="14"/>
      <color rgb="FF9C0006"/>
      <name val="Verdana"/>
      <family val="2"/>
    </font>
    <font>
      <i/>
      <sz val="14"/>
      <color rgb="FF7F7F7F"/>
      <name val="Verdana"/>
      <family val="2"/>
    </font>
    <font>
      <sz val="14"/>
      <color rgb="FFFA7D00"/>
      <name val="Verdana"/>
      <family val="2"/>
    </font>
    <font>
      <sz val="14"/>
      <color rgb="FFFF0000"/>
      <name val="Verdana"/>
      <family val="2"/>
    </font>
    <font>
      <sz val="14"/>
      <color rgb="FF006100"/>
      <name val="Verdana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" fillId="3" borderId="0" applyNumberFormat="0" applyBorder="0" applyAlignment="0" applyProtection="0"/>
    <xf numFmtId="0" fontId="29" fillId="4" borderId="0" applyNumberFormat="0" applyBorder="0" applyAlignment="0" applyProtection="0"/>
    <xf numFmtId="0" fontId="2" fillId="5" borderId="0" applyNumberFormat="0" applyBorder="0" applyAlignment="0" applyProtection="0"/>
    <xf numFmtId="0" fontId="29" fillId="6" borderId="0" applyNumberFormat="0" applyBorder="0" applyAlignment="0" applyProtection="0"/>
    <xf numFmtId="0" fontId="2" fillId="7" borderId="0" applyNumberFormat="0" applyBorder="0" applyAlignment="0" applyProtection="0"/>
    <xf numFmtId="0" fontId="29" fillId="8" borderId="0" applyNumberFormat="0" applyBorder="0" applyAlignment="0" applyProtection="0"/>
    <xf numFmtId="0" fontId="2" fillId="3" borderId="0" applyNumberFormat="0" applyBorder="0" applyAlignment="0" applyProtection="0"/>
    <xf numFmtId="0" fontId="29" fillId="9" borderId="0" applyNumberFormat="0" applyBorder="0" applyAlignment="0" applyProtection="0"/>
    <xf numFmtId="0" fontId="2" fillId="10" borderId="0" applyNumberFormat="0" applyBorder="0" applyAlignment="0" applyProtection="0"/>
    <xf numFmtId="0" fontId="29" fillId="11" borderId="0" applyNumberFormat="0" applyBorder="0" applyAlignment="0" applyProtection="0"/>
    <xf numFmtId="0" fontId="2" fillId="5" borderId="0" applyNumberFormat="0" applyBorder="0" applyAlignment="0" applyProtection="0"/>
    <xf numFmtId="0" fontId="29" fillId="12" borderId="0" applyNumberFormat="0" applyBorder="0" applyAlignment="0" applyProtection="0"/>
    <xf numFmtId="0" fontId="2" fillId="13" borderId="0" applyNumberFormat="0" applyBorder="0" applyAlignment="0" applyProtection="0"/>
    <xf numFmtId="0" fontId="29" fillId="14" borderId="0" applyNumberFormat="0" applyBorder="0" applyAlignment="0" applyProtection="0"/>
    <xf numFmtId="0" fontId="2" fillId="5" borderId="0" applyNumberFormat="0" applyBorder="0" applyAlignment="0" applyProtection="0"/>
    <xf numFmtId="0" fontId="29" fillId="15" borderId="0" applyNumberFormat="0" applyBorder="0" applyAlignment="0" applyProtection="0"/>
    <xf numFmtId="0" fontId="2" fillId="7" borderId="0" applyNumberFormat="0" applyBorder="0" applyAlignment="0" applyProtection="0"/>
    <xf numFmtId="0" fontId="29" fillId="16" borderId="0" applyNumberFormat="0" applyBorder="0" applyAlignment="0" applyProtection="0"/>
    <xf numFmtId="0" fontId="2" fillId="17" borderId="0" applyNumberFormat="0" applyBorder="0" applyAlignment="0" applyProtection="0"/>
    <xf numFmtId="0" fontId="29" fillId="18" borderId="0" applyNumberFormat="0" applyBorder="0" applyAlignment="0" applyProtection="0"/>
    <xf numFmtId="0" fontId="2" fillId="13" borderId="0" applyNumberFormat="0" applyBorder="0" applyAlignment="0" applyProtection="0"/>
    <xf numFmtId="0" fontId="29" fillId="19" borderId="0" applyNumberFormat="0" applyBorder="0" applyAlignment="0" applyProtection="0"/>
    <xf numFmtId="0" fontId="2" fillId="20" borderId="0" applyNumberFormat="0" applyBorder="0" applyAlignment="0" applyProtection="0"/>
    <xf numFmtId="0" fontId="30" fillId="21" borderId="0" applyNumberFormat="0" applyBorder="0" applyAlignment="0" applyProtection="0"/>
    <xf numFmtId="0" fontId="3" fillId="22" borderId="0" applyNumberFormat="0" applyBorder="0" applyAlignment="0" applyProtection="0"/>
    <xf numFmtId="0" fontId="30" fillId="23" borderId="0" applyNumberFormat="0" applyBorder="0" applyAlignment="0" applyProtection="0"/>
    <xf numFmtId="0" fontId="3" fillId="24" borderId="0" applyNumberFormat="0" applyBorder="0" applyAlignment="0" applyProtection="0"/>
    <xf numFmtId="0" fontId="30" fillId="25" borderId="0" applyNumberFormat="0" applyBorder="0" applyAlignment="0" applyProtection="0"/>
    <xf numFmtId="0" fontId="3" fillId="7" borderId="0" applyNumberFormat="0" applyBorder="0" applyAlignment="0" applyProtection="0"/>
    <xf numFmtId="0" fontId="30" fillId="26" borderId="0" applyNumberFormat="0" applyBorder="0" applyAlignment="0" applyProtection="0"/>
    <xf numFmtId="0" fontId="3" fillId="27" borderId="0" applyNumberFormat="0" applyBorder="0" applyAlignment="0" applyProtection="0"/>
    <xf numFmtId="0" fontId="30" fillId="28" borderId="0" applyNumberFormat="0" applyBorder="0" applyAlignment="0" applyProtection="0"/>
    <xf numFmtId="0" fontId="3" fillId="29" borderId="0" applyNumberFormat="0" applyBorder="0" applyAlignment="0" applyProtection="0"/>
    <xf numFmtId="0" fontId="30" fillId="30" borderId="0" applyNumberFormat="0" applyBorder="0" applyAlignment="0" applyProtection="0"/>
    <xf numFmtId="0" fontId="3" fillId="5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4" fillId="5" borderId="1" applyNumberFormat="0" applyAlignment="0" applyProtection="0"/>
    <xf numFmtId="0" fontId="31" fillId="37" borderId="2" applyNumberFormat="0" applyAlignment="0" applyProtection="0"/>
    <xf numFmtId="0" fontId="32" fillId="38" borderId="3" applyNumberFormat="0" applyAlignment="0" applyProtection="0"/>
    <xf numFmtId="0" fontId="33" fillId="38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39" borderId="7" applyNumberFormat="0" applyAlignment="0" applyProtection="0"/>
    <xf numFmtId="0" fontId="37" fillId="0" borderId="8" applyNumberFormat="0" applyFill="0" applyAlignment="0" applyProtection="0"/>
    <xf numFmtId="0" fontId="38" fillId="40" borderId="9" applyNumberFormat="0" applyAlignment="0" applyProtection="0"/>
    <xf numFmtId="0" fontId="39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41" fillId="4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43" borderId="10" applyNumberFormat="0" applyFont="0" applyAlignment="0" applyProtection="0"/>
    <xf numFmtId="9" fontId="1" fillId="0" borderId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44" borderId="0" applyNumberFormat="0" applyBorder="0" applyAlignment="0" applyProtection="0"/>
  </cellStyleXfs>
  <cellXfs count="1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8" fillId="1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Заметка" xfId="67"/>
    <cellStyle name="Итог" xfId="68"/>
    <cellStyle name="Контрольная ячейка" xfId="69"/>
    <cellStyle name="Название" xfId="70"/>
    <cellStyle name="Нейтральный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C19" sqref="C19"/>
    </sheetView>
  </sheetViews>
  <sheetFormatPr defaultColWidth="8.83203125" defaultRowHeight="12.75"/>
  <cols>
    <col min="1" max="1" width="61.5" style="0" customWidth="1"/>
    <col min="2" max="2" width="13.66015625" style="0" customWidth="1"/>
    <col min="3" max="3" width="23.66015625" style="0" customWidth="1"/>
  </cols>
  <sheetData>
    <row r="1" spans="1:3" ht="68.25" customHeight="1">
      <c r="A1" s="14" t="s">
        <v>0</v>
      </c>
      <c r="B1" s="14"/>
      <c r="C1" s="14"/>
    </row>
    <row r="2" ht="17.25" customHeight="1"/>
    <row r="3" spans="1:3" ht="18.75">
      <c r="A3" s="1" t="s">
        <v>1</v>
      </c>
      <c r="B3" s="2"/>
      <c r="C3" s="3"/>
    </row>
    <row r="4" spans="1:3" ht="24.75" customHeight="1">
      <c r="A4" s="15" t="s">
        <v>2</v>
      </c>
      <c r="B4" s="4" t="s">
        <v>3</v>
      </c>
      <c r="C4" s="5">
        <v>100</v>
      </c>
    </row>
    <row r="5" spans="1:3" ht="24.75" customHeight="1">
      <c r="A5" s="15"/>
      <c r="B5" s="4" t="s">
        <v>4</v>
      </c>
      <c r="C5" s="5">
        <v>230</v>
      </c>
    </row>
    <row r="6" spans="1:3" ht="49.5" customHeight="1">
      <c r="A6" s="15" t="s">
        <v>5</v>
      </c>
      <c r="B6" s="15"/>
      <c r="C6" s="6">
        <f>SUM(C4:C5)</f>
        <v>330</v>
      </c>
    </row>
    <row r="7" spans="1:3" ht="9.75" customHeight="1">
      <c r="A7" s="2"/>
      <c r="B7" s="2"/>
      <c r="C7" s="6"/>
    </row>
    <row r="8" spans="1:3" ht="18.75" customHeight="1">
      <c r="A8" s="15" t="s">
        <v>6</v>
      </c>
      <c r="B8" s="3" t="s">
        <v>7</v>
      </c>
      <c r="C8" s="7">
        <f>IF(C6&lt;=B16,C6,B16)</f>
        <v>150</v>
      </c>
    </row>
    <row r="9" spans="1:3" ht="18.75">
      <c r="A9" s="15"/>
      <c r="B9" s="3" t="s">
        <v>8</v>
      </c>
      <c r="C9" s="7">
        <f>IF(C6&lt;=B18,C6-C8,B18-B16)</f>
        <v>180</v>
      </c>
    </row>
    <row r="10" spans="1:3" ht="18.75">
      <c r="A10" s="15"/>
      <c r="B10" s="3" t="s">
        <v>9</v>
      </c>
      <c r="C10" s="7">
        <f>C6-C8-C9</f>
        <v>0</v>
      </c>
    </row>
    <row r="11" spans="1:3" ht="9.75" customHeight="1">
      <c r="A11" s="3"/>
      <c r="B11" s="3"/>
      <c r="C11" s="7"/>
    </row>
    <row r="12" spans="1:3" ht="19.5" customHeight="1">
      <c r="A12" s="3" t="s">
        <v>10</v>
      </c>
      <c r="C12" s="7">
        <v>0.5</v>
      </c>
    </row>
    <row r="13" spans="1:3" ht="19.5" customHeight="1">
      <c r="A13" s="3" t="s">
        <v>11</v>
      </c>
      <c r="C13" s="7">
        <v>1</v>
      </c>
    </row>
    <row r="14" spans="1:3" ht="19.5" customHeight="1">
      <c r="A14" s="3"/>
      <c r="C14" s="7"/>
    </row>
    <row r="15" ht="18.75">
      <c r="A15" s="3" t="s">
        <v>12</v>
      </c>
    </row>
    <row r="16" spans="1:3" ht="19.5" customHeight="1">
      <c r="A16" s="2" t="str">
        <f>CONCATENATE("І блок (до ",B16," кВт∙год. (включно)")</f>
        <v>І блок (до 150 кВт∙год. (включно)</v>
      </c>
      <c r="B16" s="8">
        <v>150</v>
      </c>
      <c r="C16" s="9">
        <v>71.4</v>
      </c>
    </row>
    <row r="17" spans="1:3" ht="19.5" customHeight="1">
      <c r="A17" s="10" t="str">
        <f>CONCATENATE("ІІ блок (до ",B18," кВт∙год.)")</f>
        <v>ІІ блок (до 600 кВт∙год.)</v>
      </c>
      <c r="B17" s="8"/>
      <c r="C17" s="9">
        <v>129</v>
      </c>
    </row>
    <row r="18" spans="1:3" ht="18.75">
      <c r="A18" s="3" t="str">
        <f>CONCATENATE("ІІІ блок (понад ",B18," кВт∙год.)")</f>
        <v>ІІІ блок (понад 600 кВт∙год.)</v>
      </c>
      <c r="B18" s="8">
        <v>600</v>
      </c>
      <c r="C18" s="9">
        <v>163.8</v>
      </c>
    </row>
    <row r="19" ht="9.75" customHeight="1"/>
    <row r="20" ht="19.5">
      <c r="A20" s="11" t="s">
        <v>13</v>
      </c>
    </row>
    <row r="21" ht="9.75" customHeight="1">
      <c r="A21" s="11"/>
    </row>
    <row r="22" spans="1:3" ht="34.5" customHeight="1">
      <c r="A22" s="16" t="s">
        <v>14</v>
      </c>
      <c r="B22" s="16"/>
      <c r="C22" s="16"/>
    </row>
    <row r="23" spans="1:2" ht="34.5" customHeight="1">
      <c r="A23" s="12" t="str">
        <f>CONCATENATE(" ( ",C4," ∙ ",C12," + ",C5," ∙ ",C13," ) "," / ",C6," = ")</f>
        <v> ( 100 ∙ 0,5 + 230 ∙ 1 )  / 330 = </v>
      </c>
      <c r="B23" s="4">
        <f>ROUND((C4*C12+C5*C13)/C6,4)</f>
        <v>0.8485</v>
      </c>
    </row>
    <row r="24" spans="1:3" ht="42" customHeight="1">
      <c r="A24" s="17" t="str">
        <f>CONCATENATE("2) За обсяг спожитий до ",B16," кВт∙год за тарифом ",C16," коп/кВт∙год сплачується:")</f>
        <v>2) За обсяг спожитий до 150 кВт∙год за тарифом 71,4 коп/кВт∙год сплачується:</v>
      </c>
      <c r="B24" s="17"/>
      <c r="C24" s="17"/>
    </row>
    <row r="25" spans="1:3" ht="34.5" customHeight="1">
      <c r="A25" s="12" t="str">
        <f>CONCATENATE(B23," ∙ ",C8," ∙ ",C16," / ",100," = ")</f>
        <v>0,8485 ∙ 150 ∙ 71,4 / 100 = </v>
      </c>
      <c r="B25" s="4">
        <f>ROUND(B23*C8*C16/100,2)</f>
        <v>90.87</v>
      </c>
      <c r="C25" s="13" t="s">
        <v>15</v>
      </c>
    </row>
    <row r="26" spans="1:3" ht="45.75" customHeight="1">
      <c r="A26" s="17" t="str">
        <f>CONCATENATE("3) За обсяг спожитий понад ",B16," кВт∙год за тарифом 
",C17," коп/кВт∙год  сплачується:")</f>
        <v>3) За обсяг спожитий понад 150 кВт∙год за тарифом 
129 коп/кВт∙год  сплачується:</v>
      </c>
      <c r="B26" s="17"/>
      <c r="C26" s="17"/>
    </row>
    <row r="27" spans="1:3" ht="34.5" customHeight="1">
      <c r="A27" s="12" t="str">
        <f>CONCATENATE(B23," ∙ ",C9," ∙ ",C17," / ",100," = ")</f>
        <v>0,8485 ∙ 180 ∙ 129 / 100 = </v>
      </c>
      <c r="B27" s="4">
        <f>ROUND(B23*C9*C17/100,2)</f>
        <v>197.02</v>
      </c>
      <c r="C27" s="13" t="s">
        <v>15</v>
      </c>
    </row>
    <row r="28" spans="1:3" ht="34.5" customHeight="1">
      <c r="A28" s="17" t="str">
        <f>CONCATENATE("4) За обсяг спожитий понад ",B18," кВт∙год за тарифом 
",C18," коп/кВт∙год  сплачується:")</f>
        <v>4) За обсяг спожитий понад 600 кВт∙год за тарифом 
163,8 коп/кВт∙год  сплачується:</v>
      </c>
      <c r="B28" s="17"/>
      <c r="C28" s="17"/>
    </row>
    <row r="29" spans="1:3" ht="34.5" customHeight="1">
      <c r="A29" s="12" t="str">
        <f>CONCATENATE(B23," ∙ ",C10," ∙ ",C18," / ",100," = ")</f>
        <v>0,8485 ∙ 0 ∙ 163,8 / 100 = </v>
      </c>
      <c r="B29" s="4">
        <f>ROUND(B23*C10*C18/100,2)</f>
        <v>0</v>
      </c>
      <c r="C29" s="13" t="s">
        <v>15</v>
      </c>
    </row>
    <row r="30" spans="1:3" ht="26.25" customHeight="1">
      <c r="A30" s="17" t="s">
        <v>16</v>
      </c>
      <c r="B30" s="17"/>
      <c r="C30" s="17"/>
    </row>
    <row r="31" spans="1:3" ht="34.5" customHeight="1">
      <c r="A31" s="12" t="str">
        <f>CONCATENATE(B25," + ",B27," + ",B29," = ")</f>
        <v>90,87 + 197,02 + 0 = </v>
      </c>
      <c r="B31" s="4">
        <f>B25+B27+B29</f>
        <v>287.89</v>
      </c>
      <c r="C31" s="13" t="s">
        <v>15</v>
      </c>
    </row>
  </sheetData>
  <sheetProtection selectLockedCells="1" selectUnlockedCells="1"/>
  <mergeCells count="9">
    <mergeCell ref="A26:C26"/>
    <mergeCell ref="A28:C28"/>
    <mergeCell ref="A30:C30"/>
    <mergeCell ref="A1:C1"/>
    <mergeCell ref="A4:A5"/>
    <mergeCell ref="A6:B6"/>
    <mergeCell ref="A8:A10"/>
    <mergeCell ref="A22:C22"/>
    <mergeCell ref="A24:C24"/>
  </mergeCells>
  <printOptions/>
  <pageMargins left="0.7479166666666667" right="0.7479166666666667" top="0.4201388888888889" bottom="0.9840277777777777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2017-02-07T11:27:41Z</dcterms:modified>
  <cp:category/>
  <cp:version/>
  <cp:contentType/>
  <cp:contentStatus/>
</cp:coreProperties>
</file>